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MIN-KV\Data\ДЛЯ ТАРИФОВ на 2023 год\♥ФАС отчет\Отчет 2025\"/>
    </mc:Choice>
  </mc:AlternateContent>
  <xr:revisionPtr revIDLastSave="0" documentId="13_ncr:1_{5BAEFF4C-6479-47E4-B451-E98FE91A8E81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форма 1 (план)" sheetId="5" r:id="rId1"/>
  </sheets>
  <definedNames>
    <definedName name="_xlnm._FilterDatabase" localSheetId="0" hidden="1">'форма 1 (план)'!$A$14:$WVJ$74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5" l="1"/>
  <c r="D56" i="5"/>
  <c r="D36" i="5"/>
  <c r="D40" i="5"/>
  <c r="D37" i="5"/>
  <c r="D53" i="5"/>
  <c r="D41" i="5"/>
  <c r="D47" i="5"/>
  <c r="D33" i="5"/>
  <c r="D44" i="5"/>
  <c r="D42" i="5"/>
  <c r="D35" i="5"/>
  <c r="D21" i="5"/>
  <c r="D54" i="5"/>
  <c r="D23" i="5"/>
  <c r="D31" i="5" l="1"/>
  <c r="D28" i="5"/>
  <c r="D25" i="5"/>
  <c r="D22" i="5"/>
  <c r="D20" i="5"/>
  <c r="D18" i="5"/>
  <c r="D17" i="5"/>
  <c r="D30" i="5" l="1"/>
  <c r="D48" i="5" l="1"/>
  <c r="D32" i="5" l="1"/>
  <c r="D27" i="5" l="1"/>
  <c r="D26" i="5" l="1"/>
  <c r="D46" i="5" l="1"/>
  <c r="D51" i="5" l="1"/>
  <c r="D29" i="5" s="1"/>
  <c r="D19" i="5" l="1"/>
  <c r="D16" i="5" l="1"/>
  <c r="D67" i="5" s="1"/>
</calcChain>
</file>

<file path=xl/sharedStrings.xml><?xml version="1.0" encoding="utf-8"?>
<sst xmlns="http://schemas.openxmlformats.org/spreadsheetml/2006/main" count="177" uniqueCount="124">
  <si>
    <t>Приложение N 2</t>
  </si>
  <si>
    <t>к приказу ФАС России</t>
  </si>
  <si>
    <t>от 18.01.2019 N 38/19</t>
  </si>
  <si>
    <t>Форма 1</t>
  </si>
  <si>
    <t>Информация</t>
  </si>
  <si>
    <t>об основных показателях финансово-хозяйственной</t>
  </si>
  <si>
    <t>(наименование субъекта естественной монополии)</t>
  </si>
  <si>
    <t>газа по магистральным трубопроводам</t>
  </si>
  <si>
    <t>N</t>
  </si>
  <si>
    <t>Наименование показателя</t>
  </si>
  <si>
    <t>Единицы измерения</t>
  </si>
  <si>
    <t>Итого</t>
  </si>
  <si>
    <t>Расходы на транспортировку газа по данным бухгалтерского учета, в том числе:</t>
  </si>
  <si>
    <t>тыс. руб.</t>
  </si>
  <si>
    <t>1.1</t>
  </si>
  <si>
    <t>Фонд оплаты труда</t>
  </si>
  <si>
    <t>1.2</t>
  </si>
  <si>
    <t>Отчисление на уплату страховых взносов</t>
  </si>
  <si>
    <t>1.3</t>
  </si>
  <si>
    <t>Материальные затраты:</t>
  </si>
  <si>
    <t>1.3.1</t>
  </si>
  <si>
    <t>электроэнергия</t>
  </si>
  <si>
    <t>1.3.2</t>
  </si>
  <si>
    <t>коммунальные платежи (кроме электроэнергии)</t>
  </si>
  <si>
    <t>1.3.3</t>
  </si>
  <si>
    <t>сырье и материалы</t>
  </si>
  <si>
    <t>1.3.4</t>
  </si>
  <si>
    <t>топливо</t>
  </si>
  <si>
    <t>1.3.5</t>
  </si>
  <si>
    <t>запасные части и инвентарь</t>
  </si>
  <si>
    <t>1.3.6</t>
  </si>
  <si>
    <t>газ на собственные нужды и технологические потери</t>
  </si>
  <si>
    <t>1.4</t>
  </si>
  <si>
    <t>Амортизация основных средств, в том числе</t>
  </si>
  <si>
    <t>1.4.1</t>
  </si>
  <si>
    <t>амортизация трубопроводов и газораспределительных станций</t>
  </si>
  <si>
    <t>1.4.2</t>
  </si>
  <si>
    <t>амортизация прочего имущества</t>
  </si>
  <si>
    <t>1.5</t>
  </si>
  <si>
    <t>Прочие услуги</t>
  </si>
  <si>
    <t>1.5.1</t>
  </si>
  <si>
    <t>Услуги сторонних организаций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</si>
  <si>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</si>
  <si>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</si>
  <si>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</si>
  <si>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</si>
  <si>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</si>
  <si>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</si>
  <si>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</si>
  <si>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</si>
  <si>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1.5.1.5</t>
  </si>
  <si>
    <t>услуги технического обслуживания газопроводов</t>
  </si>
  <si>
    <t>1.5.1.6</t>
  </si>
  <si>
    <t>услуги диагностики</t>
  </si>
  <si>
    <t>1.5.1.7</t>
  </si>
  <si>
    <t>прочие услуги</t>
  </si>
  <si>
    <t>1.5.2</t>
  </si>
  <si>
    <t>Аренда (лизинг), в том числе:</t>
  </si>
  <si>
    <t>1.5.2.1</t>
  </si>
  <si>
    <t>аренда газопроводов и газораспределительных станций</t>
  </si>
  <si>
    <t>1.5.2.2</t>
  </si>
  <si>
    <t>аренда прочего имущества</t>
  </si>
  <si>
    <t>1.5.3</t>
  </si>
  <si>
    <t>Страхование, в том числе:</t>
  </si>
  <si>
    <t>1.5.3.1</t>
  </si>
  <si>
    <t>страхование опасного производственного объекта</t>
  </si>
  <si>
    <t>1.5.3.2</t>
  </si>
  <si>
    <t>страхование имущества</t>
  </si>
  <si>
    <t>1.5.3.3</t>
  </si>
  <si>
    <t>прочее страхование</t>
  </si>
  <si>
    <t>1.5.4</t>
  </si>
  <si>
    <t>1.5.5</t>
  </si>
  <si>
    <t>Налоги в составе себестоимости, в том числе:</t>
  </si>
  <si>
    <t>1.5.5.1</t>
  </si>
  <si>
    <t>налог на имущество</t>
  </si>
  <si>
    <t>1.5.5.2</t>
  </si>
  <si>
    <t>транспортный налог</t>
  </si>
  <si>
    <t>1.5.5.3</t>
  </si>
  <si>
    <t>налог на землю</t>
  </si>
  <si>
    <t>1.5.5.4</t>
  </si>
  <si>
    <t>налог на загрязнение окружающей среды</t>
  </si>
  <si>
    <t>1.5.6</t>
  </si>
  <si>
    <t>Другие затраты, в том числе:</t>
  </si>
  <si>
    <t>1.5.6.1</t>
  </si>
  <si>
    <t>охрана труда и подготовка кадров</t>
  </si>
  <si>
    <t>1.5.6.2</t>
  </si>
  <si>
    <t>канцелярские и почтовые расходы</t>
  </si>
  <si>
    <t>1.5.6.3</t>
  </si>
  <si>
    <t>командировочные расходы</t>
  </si>
  <si>
    <t>1.5.6.4</t>
  </si>
  <si>
    <t>прочие</t>
  </si>
  <si>
    <t>Прочие доходы</t>
  </si>
  <si>
    <t>Прочие расходы</t>
  </si>
  <si>
    <t>3.1</t>
  </si>
  <si>
    <t>Услуги банков</t>
  </si>
  <si>
    <t>3.2</t>
  </si>
  <si>
    <t>Проценты по целевым кредитам</t>
  </si>
  <si>
    <t>3.3</t>
  </si>
  <si>
    <t>Социальное развитие и выплаты социального характера</t>
  </si>
  <si>
    <t>3.4</t>
  </si>
  <si>
    <t>Прочие</t>
  </si>
  <si>
    <t>Расходы из чистой прибыли, в том числе:</t>
  </si>
  <si>
    <t>4.1</t>
  </si>
  <si>
    <t>Капитальные вложения</t>
  </si>
  <si>
    <t>4.2</t>
  </si>
  <si>
    <t>Обслуживание привлеченного на долгосрочной основе капитала</t>
  </si>
  <si>
    <t>4.3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</si>
  <si>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</si>
  <si>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</si>
  <si>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</si>
  <si>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</si>
  <si>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</si>
  <si>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единиц</t>
  </si>
  <si>
    <t>Протяженность трубопроводов</t>
  </si>
  <si>
    <t>км</t>
  </si>
  <si>
    <t>Средняя загрузка трубопроводов</t>
  </si>
  <si>
    <t>%</t>
  </si>
  <si>
    <t>Количество компрессорных станций</t>
  </si>
  <si>
    <t>Суммарная мощность перекачивающих агрегатов</t>
  </si>
  <si>
    <t>МВт</t>
  </si>
  <si>
    <t>Количество газораспределительных станций</t>
  </si>
  <si>
    <t>деятельности ОГУП "Региональные газовые сети"</t>
  </si>
  <si>
    <t>на 2025 год в сфере оказания услуг по транспортировке</t>
  </si>
  <si>
    <t>Текущий  ремонт (Капитальный)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</si>
</sst>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70D57-150F-4411-9846-F7BAE594CF0B}">
  <sheetPr>
    <pageSetUpPr fitToPage="1"/>
  </sheetPr>
  <dimension ref="A1:D75"/>
  <sheetViews>
    <sheetView tabSelected="1" topLeftCell="A7" workbookViewId="0">
      <selection activeCell="G20" sqref="G20"/>
    </sheetView>
  </sheetViews>
  <sheetFormatPr defaultRowHeight="15.75" x14ac:dyDescent="0.25"/>
  <cols>
    <col min="1" max="1" width="7.85546875" style="1" customWidth="1"/>
    <col min="2" max="2" width="59.28515625" style="1" customWidth="1"/>
    <col min="3" max="3" width="12.7109375" style="1" customWidth="1"/>
    <col min="4" max="4" width="15.5703125" style="1" customWidth="1"/>
    <col min="5" max="254" width="9.140625" style="1"/>
    <col min="255" max="255" width="7.85546875" style="1" customWidth="1"/>
    <col min="256" max="256" width="59.28515625" style="1" customWidth="1"/>
    <col min="257" max="257" width="12.7109375" style="1" customWidth="1"/>
    <col min="258" max="258" width="15.5703125" style="1" customWidth="1"/>
    <col min="259" max="510" width="9.140625" style="1"/>
    <col min="511" max="511" width="7.85546875" style="1" customWidth="1"/>
    <col min="512" max="512" width="59.28515625" style="1" customWidth="1"/>
    <col min="513" max="513" width="12.7109375" style="1" customWidth="1"/>
    <col min="514" max="514" width="15.5703125" style="1" customWidth="1"/>
    <col min="515" max="766" width="9.140625" style="1"/>
    <col min="767" max="767" width="7.85546875" style="1" customWidth="1"/>
    <col min="768" max="768" width="59.28515625" style="1" customWidth="1"/>
    <col min="769" max="769" width="12.7109375" style="1" customWidth="1"/>
    <col min="770" max="770" width="15.5703125" style="1" customWidth="1"/>
    <col min="771" max="1022" width="9.140625" style="1"/>
    <col min="1023" max="1023" width="7.85546875" style="1" customWidth="1"/>
    <col min="1024" max="1024" width="59.28515625" style="1" customWidth="1"/>
    <col min="1025" max="1025" width="12.7109375" style="1" customWidth="1"/>
    <col min="1026" max="1026" width="15.5703125" style="1" customWidth="1"/>
    <col min="1027" max="1278" width="9.140625" style="1"/>
    <col min="1279" max="1279" width="7.85546875" style="1" customWidth="1"/>
    <col min="1280" max="1280" width="59.28515625" style="1" customWidth="1"/>
    <col min="1281" max="1281" width="12.7109375" style="1" customWidth="1"/>
    <col min="1282" max="1282" width="15.5703125" style="1" customWidth="1"/>
    <col min="1283" max="1534" width="9.140625" style="1"/>
    <col min="1535" max="1535" width="7.85546875" style="1" customWidth="1"/>
    <col min="1536" max="1536" width="59.28515625" style="1" customWidth="1"/>
    <col min="1537" max="1537" width="12.7109375" style="1" customWidth="1"/>
    <col min="1538" max="1538" width="15.5703125" style="1" customWidth="1"/>
    <col min="1539" max="1790" width="9.140625" style="1"/>
    <col min="1791" max="1791" width="7.85546875" style="1" customWidth="1"/>
    <col min="1792" max="1792" width="59.28515625" style="1" customWidth="1"/>
    <col min="1793" max="1793" width="12.7109375" style="1" customWidth="1"/>
    <col min="1794" max="1794" width="15.5703125" style="1" customWidth="1"/>
    <col min="1795" max="2046" width="9.140625" style="1"/>
    <col min="2047" max="2047" width="7.85546875" style="1" customWidth="1"/>
    <col min="2048" max="2048" width="59.28515625" style="1" customWidth="1"/>
    <col min="2049" max="2049" width="12.7109375" style="1" customWidth="1"/>
    <col min="2050" max="2050" width="15.5703125" style="1" customWidth="1"/>
    <col min="2051" max="2302" width="9.140625" style="1"/>
    <col min="2303" max="2303" width="7.85546875" style="1" customWidth="1"/>
    <col min="2304" max="2304" width="59.28515625" style="1" customWidth="1"/>
    <col min="2305" max="2305" width="12.7109375" style="1" customWidth="1"/>
    <col min="2306" max="2306" width="15.5703125" style="1" customWidth="1"/>
    <col min="2307" max="2558" width="9.140625" style="1"/>
    <col min="2559" max="2559" width="7.85546875" style="1" customWidth="1"/>
    <col min="2560" max="2560" width="59.28515625" style="1" customWidth="1"/>
    <col min="2561" max="2561" width="12.7109375" style="1" customWidth="1"/>
    <col min="2562" max="2562" width="15.5703125" style="1" customWidth="1"/>
    <col min="2563" max="2814" width="9.140625" style="1"/>
    <col min="2815" max="2815" width="7.85546875" style="1" customWidth="1"/>
    <col min="2816" max="2816" width="59.28515625" style="1" customWidth="1"/>
    <col min="2817" max="2817" width="12.7109375" style="1" customWidth="1"/>
    <col min="2818" max="2818" width="15.5703125" style="1" customWidth="1"/>
    <col min="2819" max="3070" width="9.140625" style="1"/>
    <col min="3071" max="3071" width="7.85546875" style="1" customWidth="1"/>
    <col min="3072" max="3072" width="59.28515625" style="1" customWidth="1"/>
    <col min="3073" max="3073" width="12.7109375" style="1" customWidth="1"/>
    <col min="3074" max="3074" width="15.5703125" style="1" customWidth="1"/>
    <col min="3075" max="3326" width="9.140625" style="1"/>
    <col min="3327" max="3327" width="7.85546875" style="1" customWidth="1"/>
    <col min="3328" max="3328" width="59.28515625" style="1" customWidth="1"/>
    <col min="3329" max="3329" width="12.7109375" style="1" customWidth="1"/>
    <col min="3330" max="3330" width="15.5703125" style="1" customWidth="1"/>
    <col min="3331" max="3582" width="9.140625" style="1"/>
    <col min="3583" max="3583" width="7.85546875" style="1" customWidth="1"/>
    <col min="3584" max="3584" width="59.28515625" style="1" customWidth="1"/>
    <col min="3585" max="3585" width="12.7109375" style="1" customWidth="1"/>
    <col min="3586" max="3586" width="15.5703125" style="1" customWidth="1"/>
    <col min="3587" max="3838" width="9.140625" style="1"/>
    <col min="3839" max="3839" width="7.85546875" style="1" customWidth="1"/>
    <col min="3840" max="3840" width="59.28515625" style="1" customWidth="1"/>
    <col min="3841" max="3841" width="12.7109375" style="1" customWidth="1"/>
    <col min="3842" max="3842" width="15.5703125" style="1" customWidth="1"/>
    <col min="3843" max="4094" width="9.140625" style="1"/>
    <col min="4095" max="4095" width="7.85546875" style="1" customWidth="1"/>
    <col min="4096" max="4096" width="59.28515625" style="1" customWidth="1"/>
    <col min="4097" max="4097" width="12.7109375" style="1" customWidth="1"/>
    <col min="4098" max="4098" width="15.5703125" style="1" customWidth="1"/>
    <col min="4099" max="4350" width="9.140625" style="1"/>
    <col min="4351" max="4351" width="7.85546875" style="1" customWidth="1"/>
    <col min="4352" max="4352" width="59.28515625" style="1" customWidth="1"/>
    <col min="4353" max="4353" width="12.7109375" style="1" customWidth="1"/>
    <col min="4354" max="4354" width="15.5703125" style="1" customWidth="1"/>
    <col min="4355" max="4606" width="9.140625" style="1"/>
    <col min="4607" max="4607" width="7.85546875" style="1" customWidth="1"/>
    <col min="4608" max="4608" width="59.28515625" style="1" customWidth="1"/>
    <col min="4609" max="4609" width="12.7109375" style="1" customWidth="1"/>
    <col min="4610" max="4610" width="15.5703125" style="1" customWidth="1"/>
    <col min="4611" max="4862" width="9.140625" style="1"/>
    <col min="4863" max="4863" width="7.85546875" style="1" customWidth="1"/>
    <col min="4864" max="4864" width="59.28515625" style="1" customWidth="1"/>
    <col min="4865" max="4865" width="12.7109375" style="1" customWidth="1"/>
    <col min="4866" max="4866" width="15.5703125" style="1" customWidth="1"/>
    <col min="4867" max="5118" width="9.140625" style="1"/>
    <col min="5119" max="5119" width="7.85546875" style="1" customWidth="1"/>
    <col min="5120" max="5120" width="59.28515625" style="1" customWidth="1"/>
    <col min="5121" max="5121" width="12.7109375" style="1" customWidth="1"/>
    <col min="5122" max="5122" width="15.5703125" style="1" customWidth="1"/>
    <col min="5123" max="5374" width="9.140625" style="1"/>
    <col min="5375" max="5375" width="7.85546875" style="1" customWidth="1"/>
    <col min="5376" max="5376" width="59.28515625" style="1" customWidth="1"/>
    <col min="5377" max="5377" width="12.7109375" style="1" customWidth="1"/>
    <col min="5378" max="5378" width="15.5703125" style="1" customWidth="1"/>
    <col min="5379" max="5630" width="9.140625" style="1"/>
    <col min="5631" max="5631" width="7.85546875" style="1" customWidth="1"/>
    <col min="5632" max="5632" width="59.28515625" style="1" customWidth="1"/>
    <col min="5633" max="5633" width="12.7109375" style="1" customWidth="1"/>
    <col min="5634" max="5634" width="15.5703125" style="1" customWidth="1"/>
    <col min="5635" max="5886" width="9.140625" style="1"/>
    <col min="5887" max="5887" width="7.85546875" style="1" customWidth="1"/>
    <col min="5888" max="5888" width="59.28515625" style="1" customWidth="1"/>
    <col min="5889" max="5889" width="12.7109375" style="1" customWidth="1"/>
    <col min="5890" max="5890" width="15.5703125" style="1" customWidth="1"/>
    <col min="5891" max="6142" width="9.140625" style="1"/>
    <col min="6143" max="6143" width="7.85546875" style="1" customWidth="1"/>
    <col min="6144" max="6144" width="59.28515625" style="1" customWidth="1"/>
    <col min="6145" max="6145" width="12.7109375" style="1" customWidth="1"/>
    <col min="6146" max="6146" width="15.5703125" style="1" customWidth="1"/>
    <col min="6147" max="6398" width="9.140625" style="1"/>
    <col min="6399" max="6399" width="7.85546875" style="1" customWidth="1"/>
    <col min="6400" max="6400" width="59.28515625" style="1" customWidth="1"/>
    <col min="6401" max="6401" width="12.7109375" style="1" customWidth="1"/>
    <col min="6402" max="6402" width="15.5703125" style="1" customWidth="1"/>
    <col min="6403" max="6654" width="9.140625" style="1"/>
    <col min="6655" max="6655" width="7.85546875" style="1" customWidth="1"/>
    <col min="6656" max="6656" width="59.28515625" style="1" customWidth="1"/>
    <col min="6657" max="6657" width="12.7109375" style="1" customWidth="1"/>
    <col min="6658" max="6658" width="15.5703125" style="1" customWidth="1"/>
    <col min="6659" max="6910" width="9.140625" style="1"/>
    <col min="6911" max="6911" width="7.85546875" style="1" customWidth="1"/>
    <col min="6912" max="6912" width="59.28515625" style="1" customWidth="1"/>
    <col min="6913" max="6913" width="12.7109375" style="1" customWidth="1"/>
    <col min="6914" max="6914" width="15.5703125" style="1" customWidth="1"/>
    <col min="6915" max="7166" width="9.140625" style="1"/>
    <col min="7167" max="7167" width="7.85546875" style="1" customWidth="1"/>
    <col min="7168" max="7168" width="59.28515625" style="1" customWidth="1"/>
    <col min="7169" max="7169" width="12.7109375" style="1" customWidth="1"/>
    <col min="7170" max="7170" width="15.5703125" style="1" customWidth="1"/>
    <col min="7171" max="7422" width="9.140625" style="1"/>
    <col min="7423" max="7423" width="7.85546875" style="1" customWidth="1"/>
    <col min="7424" max="7424" width="59.28515625" style="1" customWidth="1"/>
    <col min="7425" max="7425" width="12.7109375" style="1" customWidth="1"/>
    <col min="7426" max="7426" width="15.5703125" style="1" customWidth="1"/>
    <col min="7427" max="7678" width="9.140625" style="1"/>
    <col min="7679" max="7679" width="7.85546875" style="1" customWidth="1"/>
    <col min="7680" max="7680" width="59.28515625" style="1" customWidth="1"/>
    <col min="7681" max="7681" width="12.7109375" style="1" customWidth="1"/>
    <col min="7682" max="7682" width="15.5703125" style="1" customWidth="1"/>
    <col min="7683" max="7934" width="9.140625" style="1"/>
    <col min="7935" max="7935" width="7.85546875" style="1" customWidth="1"/>
    <col min="7936" max="7936" width="59.28515625" style="1" customWidth="1"/>
    <col min="7937" max="7937" width="12.7109375" style="1" customWidth="1"/>
    <col min="7938" max="7938" width="15.5703125" style="1" customWidth="1"/>
    <col min="7939" max="8190" width="9.140625" style="1"/>
    <col min="8191" max="8191" width="7.85546875" style="1" customWidth="1"/>
    <col min="8192" max="8192" width="59.28515625" style="1" customWidth="1"/>
    <col min="8193" max="8193" width="12.7109375" style="1" customWidth="1"/>
    <col min="8194" max="8194" width="15.5703125" style="1" customWidth="1"/>
    <col min="8195" max="8446" width="9.140625" style="1"/>
    <col min="8447" max="8447" width="7.85546875" style="1" customWidth="1"/>
    <col min="8448" max="8448" width="59.28515625" style="1" customWidth="1"/>
    <col min="8449" max="8449" width="12.7109375" style="1" customWidth="1"/>
    <col min="8450" max="8450" width="15.5703125" style="1" customWidth="1"/>
    <col min="8451" max="8702" width="9.140625" style="1"/>
    <col min="8703" max="8703" width="7.85546875" style="1" customWidth="1"/>
    <col min="8704" max="8704" width="59.28515625" style="1" customWidth="1"/>
    <col min="8705" max="8705" width="12.7109375" style="1" customWidth="1"/>
    <col min="8706" max="8706" width="15.5703125" style="1" customWidth="1"/>
    <col min="8707" max="8958" width="9.140625" style="1"/>
    <col min="8959" max="8959" width="7.85546875" style="1" customWidth="1"/>
    <col min="8960" max="8960" width="59.28515625" style="1" customWidth="1"/>
    <col min="8961" max="8961" width="12.7109375" style="1" customWidth="1"/>
    <col min="8962" max="8962" width="15.5703125" style="1" customWidth="1"/>
    <col min="8963" max="9214" width="9.140625" style="1"/>
    <col min="9215" max="9215" width="7.85546875" style="1" customWidth="1"/>
    <col min="9216" max="9216" width="59.28515625" style="1" customWidth="1"/>
    <col min="9217" max="9217" width="12.7109375" style="1" customWidth="1"/>
    <col min="9218" max="9218" width="15.5703125" style="1" customWidth="1"/>
    <col min="9219" max="9470" width="9.140625" style="1"/>
    <col min="9471" max="9471" width="7.85546875" style="1" customWidth="1"/>
    <col min="9472" max="9472" width="59.28515625" style="1" customWidth="1"/>
    <col min="9473" max="9473" width="12.7109375" style="1" customWidth="1"/>
    <col min="9474" max="9474" width="15.5703125" style="1" customWidth="1"/>
    <col min="9475" max="9726" width="9.140625" style="1"/>
    <col min="9727" max="9727" width="7.85546875" style="1" customWidth="1"/>
    <col min="9728" max="9728" width="59.28515625" style="1" customWidth="1"/>
    <col min="9729" max="9729" width="12.7109375" style="1" customWidth="1"/>
    <col min="9730" max="9730" width="15.5703125" style="1" customWidth="1"/>
    <col min="9731" max="9982" width="9.140625" style="1"/>
    <col min="9983" max="9983" width="7.85546875" style="1" customWidth="1"/>
    <col min="9984" max="9984" width="59.28515625" style="1" customWidth="1"/>
    <col min="9985" max="9985" width="12.7109375" style="1" customWidth="1"/>
    <col min="9986" max="9986" width="15.5703125" style="1" customWidth="1"/>
    <col min="9987" max="10238" width="9.140625" style="1"/>
    <col min="10239" max="10239" width="7.85546875" style="1" customWidth="1"/>
    <col min="10240" max="10240" width="59.28515625" style="1" customWidth="1"/>
    <col min="10241" max="10241" width="12.7109375" style="1" customWidth="1"/>
    <col min="10242" max="10242" width="15.5703125" style="1" customWidth="1"/>
    <col min="10243" max="10494" width="9.140625" style="1"/>
    <col min="10495" max="10495" width="7.85546875" style="1" customWidth="1"/>
    <col min="10496" max="10496" width="59.28515625" style="1" customWidth="1"/>
    <col min="10497" max="10497" width="12.7109375" style="1" customWidth="1"/>
    <col min="10498" max="10498" width="15.5703125" style="1" customWidth="1"/>
    <col min="10499" max="10750" width="9.140625" style="1"/>
    <col min="10751" max="10751" width="7.85546875" style="1" customWidth="1"/>
    <col min="10752" max="10752" width="59.28515625" style="1" customWidth="1"/>
    <col min="10753" max="10753" width="12.7109375" style="1" customWidth="1"/>
    <col min="10754" max="10754" width="15.5703125" style="1" customWidth="1"/>
    <col min="10755" max="11006" width="9.140625" style="1"/>
    <col min="11007" max="11007" width="7.85546875" style="1" customWidth="1"/>
    <col min="11008" max="11008" width="59.28515625" style="1" customWidth="1"/>
    <col min="11009" max="11009" width="12.7109375" style="1" customWidth="1"/>
    <col min="11010" max="11010" width="15.5703125" style="1" customWidth="1"/>
    <col min="11011" max="11262" width="9.140625" style="1"/>
    <col min="11263" max="11263" width="7.85546875" style="1" customWidth="1"/>
    <col min="11264" max="11264" width="59.28515625" style="1" customWidth="1"/>
    <col min="11265" max="11265" width="12.7109375" style="1" customWidth="1"/>
    <col min="11266" max="11266" width="15.5703125" style="1" customWidth="1"/>
    <col min="11267" max="11518" width="9.140625" style="1"/>
    <col min="11519" max="11519" width="7.85546875" style="1" customWidth="1"/>
    <col min="11520" max="11520" width="59.28515625" style="1" customWidth="1"/>
    <col min="11521" max="11521" width="12.7109375" style="1" customWidth="1"/>
    <col min="11522" max="11522" width="15.5703125" style="1" customWidth="1"/>
    <col min="11523" max="11774" width="9.140625" style="1"/>
    <col min="11775" max="11775" width="7.85546875" style="1" customWidth="1"/>
    <col min="11776" max="11776" width="59.28515625" style="1" customWidth="1"/>
    <col min="11777" max="11777" width="12.7109375" style="1" customWidth="1"/>
    <col min="11778" max="11778" width="15.5703125" style="1" customWidth="1"/>
    <col min="11779" max="12030" width="9.140625" style="1"/>
    <col min="12031" max="12031" width="7.85546875" style="1" customWidth="1"/>
    <col min="12032" max="12032" width="59.28515625" style="1" customWidth="1"/>
    <col min="12033" max="12033" width="12.7109375" style="1" customWidth="1"/>
    <col min="12034" max="12034" width="15.5703125" style="1" customWidth="1"/>
    <col min="12035" max="12286" width="9.140625" style="1"/>
    <col min="12287" max="12287" width="7.85546875" style="1" customWidth="1"/>
    <col min="12288" max="12288" width="59.28515625" style="1" customWidth="1"/>
    <col min="12289" max="12289" width="12.7109375" style="1" customWidth="1"/>
    <col min="12290" max="12290" width="15.5703125" style="1" customWidth="1"/>
    <col min="12291" max="12542" width="9.140625" style="1"/>
    <col min="12543" max="12543" width="7.85546875" style="1" customWidth="1"/>
    <col min="12544" max="12544" width="59.28515625" style="1" customWidth="1"/>
    <col min="12545" max="12545" width="12.7109375" style="1" customWidth="1"/>
    <col min="12546" max="12546" width="15.5703125" style="1" customWidth="1"/>
    <col min="12547" max="12798" width="9.140625" style="1"/>
    <col min="12799" max="12799" width="7.85546875" style="1" customWidth="1"/>
    <col min="12800" max="12800" width="59.28515625" style="1" customWidth="1"/>
    <col min="12801" max="12801" width="12.7109375" style="1" customWidth="1"/>
    <col min="12802" max="12802" width="15.5703125" style="1" customWidth="1"/>
    <col min="12803" max="13054" width="9.140625" style="1"/>
    <col min="13055" max="13055" width="7.85546875" style="1" customWidth="1"/>
    <col min="13056" max="13056" width="59.28515625" style="1" customWidth="1"/>
    <col min="13057" max="13057" width="12.7109375" style="1" customWidth="1"/>
    <col min="13058" max="13058" width="15.5703125" style="1" customWidth="1"/>
    <col min="13059" max="13310" width="9.140625" style="1"/>
    <col min="13311" max="13311" width="7.85546875" style="1" customWidth="1"/>
    <col min="13312" max="13312" width="59.28515625" style="1" customWidth="1"/>
    <col min="13313" max="13313" width="12.7109375" style="1" customWidth="1"/>
    <col min="13314" max="13314" width="15.5703125" style="1" customWidth="1"/>
    <col min="13315" max="13566" width="9.140625" style="1"/>
    <col min="13567" max="13567" width="7.85546875" style="1" customWidth="1"/>
    <col min="13568" max="13568" width="59.28515625" style="1" customWidth="1"/>
    <col min="13569" max="13569" width="12.7109375" style="1" customWidth="1"/>
    <col min="13570" max="13570" width="15.5703125" style="1" customWidth="1"/>
    <col min="13571" max="13822" width="9.140625" style="1"/>
    <col min="13823" max="13823" width="7.85546875" style="1" customWidth="1"/>
    <col min="13824" max="13824" width="59.28515625" style="1" customWidth="1"/>
    <col min="13825" max="13825" width="12.7109375" style="1" customWidth="1"/>
    <col min="13826" max="13826" width="15.5703125" style="1" customWidth="1"/>
    <col min="13827" max="14078" width="9.140625" style="1"/>
    <col min="14079" max="14079" width="7.85546875" style="1" customWidth="1"/>
    <col min="14080" max="14080" width="59.28515625" style="1" customWidth="1"/>
    <col min="14081" max="14081" width="12.7109375" style="1" customWidth="1"/>
    <col min="14082" max="14082" width="15.5703125" style="1" customWidth="1"/>
    <col min="14083" max="14334" width="9.140625" style="1"/>
    <col min="14335" max="14335" width="7.85546875" style="1" customWidth="1"/>
    <col min="14336" max="14336" width="59.28515625" style="1" customWidth="1"/>
    <col min="14337" max="14337" width="12.7109375" style="1" customWidth="1"/>
    <col min="14338" max="14338" width="15.5703125" style="1" customWidth="1"/>
    <col min="14339" max="14590" width="9.140625" style="1"/>
    <col min="14591" max="14591" width="7.85546875" style="1" customWidth="1"/>
    <col min="14592" max="14592" width="59.28515625" style="1" customWidth="1"/>
    <col min="14593" max="14593" width="12.7109375" style="1" customWidth="1"/>
    <col min="14594" max="14594" width="15.5703125" style="1" customWidth="1"/>
    <col min="14595" max="14846" width="9.140625" style="1"/>
    <col min="14847" max="14847" width="7.85546875" style="1" customWidth="1"/>
    <col min="14848" max="14848" width="59.28515625" style="1" customWidth="1"/>
    <col min="14849" max="14849" width="12.7109375" style="1" customWidth="1"/>
    <col min="14850" max="14850" width="15.5703125" style="1" customWidth="1"/>
    <col min="14851" max="15102" width="9.140625" style="1"/>
    <col min="15103" max="15103" width="7.85546875" style="1" customWidth="1"/>
    <col min="15104" max="15104" width="59.28515625" style="1" customWidth="1"/>
    <col min="15105" max="15105" width="12.7109375" style="1" customWidth="1"/>
    <col min="15106" max="15106" width="15.5703125" style="1" customWidth="1"/>
    <col min="15107" max="15358" width="9.140625" style="1"/>
    <col min="15359" max="15359" width="7.85546875" style="1" customWidth="1"/>
    <col min="15360" max="15360" width="59.28515625" style="1" customWidth="1"/>
    <col min="15361" max="15361" width="12.7109375" style="1" customWidth="1"/>
    <col min="15362" max="15362" width="15.5703125" style="1" customWidth="1"/>
    <col min="15363" max="15614" width="9.140625" style="1"/>
    <col min="15615" max="15615" width="7.85546875" style="1" customWidth="1"/>
    <col min="15616" max="15616" width="59.28515625" style="1" customWidth="1"/>
    <col min="15617" max="15617" width="12.7109375" style="1" customWidth="1"/>
    <col min="15618" max="15618" width="15.5703125" style="1" customWidth="1"/>
    <col min="15619" max="15870" width="9.140625" style="1"/>
    <col min="15871" max="15871" width="7.85546875" style="1" customWidth="1"/>
    <col min="15872" max="15872" width="59.28515625" style="1" customWidth="1"/>
    <col min="15873" max="15873" width="12.7109375" style="1" customWidth="1"/>
    <col min="15874" max="15874" width="15.5703125" style="1" customWidth="1"/>
    <col min="15875" max="16126" width="9.140625" style="1"/>
    <col min="16127" max="16127" width="7.85546875" style="1" customWidth="1"/>
    <col min="16128" max="16128" width="59.28515625" style="1" customWidth="1"/>
    <col min="16129" max="16129" width="12.7109375" style="1" customWidth="1"/>
    <col min="16130" max="16130" width="15.5703125" style="1" customWidth="1"/>
    <col min="16131" max="16384" width="9.140625" style="1"/>
  </cols>
  <sheetData>
    <row r="1" spans="1:4" x14ac:dyDescent="0.25">
      <c r="A1" s="11" t="s">
        <v>0</v>
      </c>
      <c r="B1" s="11"/>
      <c r="C1" s="11"/>
      <c r="D1" s="11"/>
    </row>
    <row r="2" spans="1:4" x14ac:dyDescent="0.25">
      <c r="A2" s="11" t="s">
        <v>1</v>
      </c>
      <c r="B2" s="11"/>
      <c r="C2" s="11"/>
      <c r="D2" s="11"/>
    </row>
    <row r="3" spans="1:4" x14ac:dyDescent="0.25">
      <c r="A3" s="11" t="s">
        <v>2</v>
      </c>
      <c r="B3" s="11"/>
      <c r="C3" s="11"/>
      <c r="D3" s="11"/>
    </row>
    <row r="4" spans="1:4" x14ac:dyDescent="0.25">
      <c r="A4" s="2"/>
    </row>
    <row r="5" spans="1:4" x14ac:dyDescent="0.25">
      <c r="A5" s="11" t="s">
        <v>3</v>
      </c>
      <c r="B5" s="11"/>
      <c r="C5" s="11"/>
      <c r="D5" s="11"/>
    </row>
    <row r="6" spans="1:4" x14ac:dyDescent="0.25">
      <c r="A6" s="2"/>
    </row>
    <row r="7" spans="1:4" ht="18.75" x14ac:dyDescent="0.25">
      <c r="A7" s="8" t="s">
        <v>4</v>
      </c>
      <c r="B7" s="8"/>
      <c r="C7" s="8"/>
      <c r="D7" s="8"/>
    </row>
    <row r="8" spans="1:4" ht="18.75" x14ac:dyDescent="0.25">
      <c r="A8" s="8" t="s">
        <v>5</v>
      </c>
      <c r="B8" s="8"/>
      <c r="C8" s="8"/>
      <c r="D8" s="8"/>
    </row>
    <row r="9" spans="1:4" ht="18.75" x14ac:dyDescent="0.25">
      <c r="A9" s="8" t="s">
        <v>121</v>
      </c>
      <c r="B9" s="8"/>
      <c r="C9" s="8"/>
      <c r="D9" s="8"/>
    </row>
    <row r="10" spans="1:4" x14ac:dyDescent="0.25">
      <c r="A10" s="9" t="s">
        <v>6</v>
      </c>
      <c r="B10" s="9"/>
      <c r="C10" s="9"/>
      <c r="D10" s="9"/>
    </row>
    <row r="11" spans="1:4" ht="18.75" x14ac:dyDescent="0.25">
      <c r="A11" s="8" t="s">
        <v>122</v>
      </c>
      <c r="B11" s="8"/>
      <c r="C11" s="8"/>
      <c r="D11" s="8"/>
    </row>
    <row r="12" spans="1:4" ht="18.75" x14ac:dyDescent="0.25">
      <c r="A12" s="8" t="s">
        <v>7</v>
      </c>
      <c r="B12" s="8"/>
      <c r="C12" s="8"/>
      <c r="D12" s="8"/>
    </row>
    <row r="13" spans="1:4" x14ac:dyDescent="0.25">
      <c r="A13" s="2"/>
    </row>
    <row r="14" spans="1:4" ht="31.5" x14ac:dyDescent="0.25">
      <c r="A14" s="7" t="s">
        <v>8</v>
      </c>
      <c r="B14" s="7" t="s">
        <v>9</v>
      </c>
      <c r="C14" s="7" t="s">
        <v>10</v>
      </c>
      <c r="D14" s="7" t="s">
        <v>11</v>
      </c>
    </row>
    <row r="15" spans="1:4" x14ac:dyDescent="0.25">
      <c r="A15" s="7">
        <v>1</v>
      </c>
      <c r="B15" s="7">
        <v>2</v>
      </c>
      <c r="C15" s="7">
        <v>3</v>
      </c>
      <c r="D15" s="7">
        <v>4</v>
      </c>
    </row>
    <row r="16" spans="1:4" ht="31.5" x14ac:dyDescent="0.25">
      <c r="A16" s="7">
        <v>1</v>
      </c>
      <c r="B16" s="3" t="s">
        <v>12</v>
      </c>
      <c r="C16" s="7" t="s">
        <v>13</v>
      </c>
      <c r="D16" s="12">
        <f>D17+D18+D19+D26+D29</f>
        <v>60722.498000000007</v>
      </c>
    </row>
    <row r="17" spans="1:4" x14ac:dyDescent="0.25">
      <c r="A17" s="4" t="s">
        <v>14</v>
      </c>
      <c r="B17" s="3" t="s">
        <v>15</v>
      </c>
      <c r="C17" s="7" t="s">
        <v>13</v>
      </c>
      <c r="D17" s="12">
        <f>11793+11622</f>
        <v>23415</v>
      </c>
    </row>
    <row r="18" spans="1:4" x14ac:dyDescent="0.25">
      <c r="A18" s="4" t="s">
        <v>16</v>
      </c>
      <c r="B18" s="3" t="s">
        <v>17</v>
      </c>
      <c r="C18" s="7" t="s">
        <v>13</v>
      </c>
      <c r="D18" s="12">
        <f>3561+3510</f>
        <v>7071</v>
      </c>
    </row>
    <row r="19" spans="1:4" x14ac:dyDescent="0.25">
      <c r="A19" s="4" t="s">
        <v>18</v>
      </c>
      <c r="B19" s="3" t="s">
        <v>19</v>
      </c>
      <c r="C19" s="7" t="s">
        <v>13</v>
      </c>
      <c r="D19" s="12">
        <f>D20+D21+D22+D23+D24+D25</f>
        <v>2606.1940000000004</v>
      </c>
    </row>
    <row r="20" spans="1:4" x14ac:dyDescent="0.25">
      <c r="A20" s="4" t="s">
        <v>20</v>
      </c>
      <c r="B20" s="3" t="s">
        <v>21</v>
      </c>
      <c r="C20" s="7" t="s">
        <v>13</v>
      </c>
      <c r="D20" s="12">
        <f>395490/1000</f>
        <v>395.49</v>
      </c>
    </row>
    <row r="21" spans="1:4" x14ac:dyDescent="0.25">
      <c r="A21" s="4" t="s">
        <v>22</v>
      </c>
      <c r="B21" s="3" t="s">
        <v>23</v>
      </c>
      <c r="C21" s="7" t="s">
        <v>13</v>
      </c>
      <c r="D21" s="12">
        <f>4876/1000+79226/1000+71796/1000</f>
        <v>155.89800000000002</v>
      </c>
    </row>
    <row r="22" spans="1:4" x14ac:dyDescent="0.25">
      <c r="A22" s="4" t="s">
        <v>24</v>
      </c>
      <c r="B22" s="3" t="s">
        <v>25</v>
      </c>
      <c r="C22" s="7" t="s">
        <v>13</v>
      </c>
      <c r="D22" s="12">
        <f>1231738/1000</f>
        <v>1231.7380000000001</v>
      </c>
    </row>
    <row r="23" spans="1:4" x14ac:dyDescent="0.25">
      <c r="A23" s="4" t="s">
        <v>26</v>
      </c>
      <c r="B23" s="3" t="s">
        <v>27</v>
      </c>
      <c r="C23" s="7" t="s">
        <v>13</v>
      </c>
      <c r="D23" s="12">
        <f>230000/1000</f>
        <v>230</v>
      </c>
    </row>
    <row r="24" spans="1:4" x14ac:dyDescent="0.25">
      <c r="A24" s="4" t="s">
        <v>28</v>
      </c>
      <c r="B24" s="3" t="s">
        <v>29</v>
      </c>
      <c r="C24" s="7" t="s">
        <v>13</v>
      </c>
      <c r="D24" s="12">
        <v>0</v>
      </c>
    </row>
    <row r="25" spans="1:4" x14ac:dyDescent="0.25">
      <c r="A25" s="4" t="s">
        <v>30</v>
      </c>
      <c r="B25" s="3" t="s">
        <v>31</v>
      </c>
      <c r="C25" s="7" t="s">
        <v>13</v>
      </c>
      <c r="D25" s="12">
        <f>593068/1000</f>
        <v>593.06799999999998</v>
      </c>
    </row>
    <row r="26" spans="1:4" x14ac:dyDescent="0.25">
      <c r="A26" s="4" t="s">
        <v>32</v>
      </c>
      <c r="B26" s="3" t="s">
        <v>33</v>
      </c>
      <c r="C26" s="7" t="s">
        <v>13</v>
      </c>
      <c r="D26" s="12">
        <f>D27+D28</f>
        <v>8130.2280000000001</v>
      </c>
    </row>
    <row r="27" spans="1:4" ht="31.5" x14ac:dyDescent="0.25">
      <c r="A27" s="4" t="s">
        <v>34</v>
      </c>
      <c r="B27" s="5" t="s">
        <v>35</v>
      </c>
      <c r="C27" s="7" t="s">
        <v>13</v>
      </c>
      <c r="D27" s="12">
        <f>7970168/1000</f>
        <v>7970.1679999999997</v>
      </c>
    </row>
    <row r="28" spans="1:4" x14ac:dyDescent="0.25">
      <c r="A28" s="4" t="s">
        <v>36</v>
      </c>
      <c r="B28" s="3" t="s">
        <v>37</v>
      </c>
      <c r="C28" s="7" t="s">
        <v>13</v>
      </c>
      <c r="D28" s="12">
        <f>39144/1000+5556/1000+2368/1000+112992/1000</f>
        <v>160.06</v>
      </c>
    </row>
    <row r="29" spans="1:4" x14ac:dyDescent="0.25">
      <c r="A29" s="4" t="s">
        <v>38</v>
      </c>
      <c r="B29" s="3" t="s">
        <v>39</v>
      </c>
      <c r="C29" s="7" t="s">
        <v>13</v>
      </c>
      <c r="D29" s="12">
        <f>D30+D38+D41+D45+D46+D51</f>
        <v>19500.076000000001</v>
      </c>
    </row>
    <row r="30" spans="1:4" x14ac:dyDescent="0.25">
      <c r="A30" s="4" t="s">
        <v>40</v>
      </c>
      <c r="B30" s="3" t="s">
        <v>41</v>
      </c>
      <c r="C30" s="7" t="s">
        <v>13</v>
      </c>
      <c r="D30" s="12">
        <f>D31+D32+D33+D34+D35+D36+D37</f>
        <v>5853.8459999999995</v>
      </c>
    </row>
    <row r="31" spans="1:4" x14ac:dyDescent="0.25">
      <c r="A31" s="7" t="s">
        <v>42</v>
      </c>
      <c r="B31" s="3" t="s">
        <v>43</v>
      </c>
      <c r="C31" s="7" t="s">
        <v>13</v>
      </c>
      <c r="D31" s="12">
        <f>74464/1000</f>
        <v>74.463999999999999</v>
      </c>
    </row>
    <row r="32" spans="1:4" x14ac:dyDescent="0.25">
      <c r="A32" s="7" t="s">
        <v>44</v>
      </c>
      <c r="B32" s="3" t="s">
        <v>45</v>
      </c>
      <c r="C32" s="7" t="s">
        <v>13</v>
      </c>
      <c r="D32" s="12">
        <f>36000/1000</f>
        <v>36</v>
      </c>
    </row>
    <row r="33" spans="1:4" x14ac:dyDescent="0.25">
      <c r="A33" s="7" t="s">
        <v>46</v>
      </c>
      <c r="B33" s="3" t="s">
        <v>47</v>
      </c>
      <c r="C33" s="7" t="s">
        <v>13</v>
      </c>
      <c r="D33" s="12">
        <f>137209/1000+178579/1000+34800/1000</f>
        <v>350.58800000000002</v>
      </c>
    </row>
    <row r="34" spans="1:4" x14ac:dyDescent="0.25">
      <c r="A34" s="7" t="s">
        <v>48</v>
      </c>
      <c r="B34" s="3" t="s">
        <v>49</v>
      </c>
      <c r="C34" s="7" t="s">
        <v>13</v>
      </c>
      <c r="D34" s="12">
        <v>81</v>
      </c>
    </row>
    <row r="35" spans="1:4" x14ac:dyDescent="0.25">
      <c r="A35" s="7" t="s">
        <v>50</v>
      </c>
      <c r="B35" s="3" t="s">
        <v>51</v>
      </c>
      <c r="C35" s="7" t="s">
        <v>13</v>
      </c>
      <c r="D35" s="12">
        <f>269184/1000</f>
        <v>269.18400000000003</v>
      </c>
    </row>
    <row r="36" spans="1:4" x14ac:dyDescent="0.25">
      <c r="A36" s="7" t="s">
        <v>52</v>
      </c>
      <c r="B36" s="3" t="s">
        <v>53</v>
      </c>
      <c r="C36" s="7" t="s">
        <v>13</v>
      </c>
      <c r="D36" s="12">
        <f>4200</f>
        <v>4200</v>
      </c>
    </row>
    <row r="37" spans="1:4" x14ac:dyDescent="0.25">
      <c r="A37" s="4" t="s">
        <v>54</v>
      </c>
      <c r="B37" s="3" t="s">
        <v>55</v>
      </c>
      <c r="C37" s="7" t="s">
        <v>13</v>
      </c>
      <c r="D37" s="12">
        <f>360+84050/1000+300+77+10560/1000+11000/1000</f>
        <v>842.6099999999999</v>
      </c>
    </row>
    <row r="38" spans="1:4" x14ac:dyDescent="0.25">
      <c r="A38" s="4" t="s">
        <v>56</v>
      </c>
      <c r="B38" s="3" t="s">
        <v>57</v>
      </c>
      <c r="C38" s="7" t="s">
        <v>13</v>
      </c>
      <c r="D38" s="12">
        <v>0</v>
      </c>
    </row>
    <row r="39" spans="1:4" x14ac:dyDescent="0.25">
      <c r="A39" s="4" t="s">
        <v>58</v>
      </c>
      <c r="B39" s="3" t="s">
        <v>59</v>
      </c>
      <c r="C39" s="7" t="s">
        <v>13</v>
      </c>
      <c r="D39" s="12">
        <v>0</v>
      </c>
    </row>
    <row r="40" spans="1:4" x14ac:dyDescent="0.25">
      <c r="A40" s="4" t="s">
        <v>60</v>
      </c>
      <c r="B40" s="3" t="s">
        <v>61</v>
      </c>
      <c r="C40" s="7" t="s">
        <v>13</v>
      </c>
      <c r="D40" s="12">
        <f>15408/1000</f>
        <v>15.407999999999999</v>
      </c>
    </row>
    <row r="41" spans="1:4" x14ac:dyDescent="0.25">
      <c r="A41" s="4" t="s">
        <v>62</v>
      </c>
      <c r="B41" s="3" t="s">
        <v>63</v>
      </c>
      <c r="C41" s="7" t="s">
        <v>13</v>
      </c>
      <c r="D41" s="12">
        <f>SUM(D42:D44)</f>
        <v>69.025999999999996</v>
      </c>
    </row>
    <row r="42" spans="1:4" x14ac:dyDescent="0.25">
      <c r="A42" s="4" t="s">
        <v>64</v>
      </c>
      <c r="B42" s="3" t="s">
        <v>65</v>
      </c>
      <c r="C42" s="7" t="s">
        <v>13</v>
      </c>
      <c r="D42" s="12">
        <f>50324/1000</f>
        <v>50.323999999999998</v>
      </c>
    </row>
    <row r="43" spans="1:4" x14ac:dyDescent="0.25">
      <c r="A43" s="4" t="s">
        <v>66</v>
      </c>
      <c r="B43" s="3" t="s">
        <v>67</v>
      </c>
      <c r="C43" s="7" t="s">
        <v>13</v>
      </c>
      <c r="D43" s="12">
        <v>0</v>
      </c>
    </row>
    <row r="44" spans="1:4" x14ac:dyDescent="0.25">
      <c r="A44" s="4" t="s">
        <v>68</v>
      </c>
      <c r="B44" s="3" t="s">
        <v>69</v>
      </c>
      <c r="C44" s="7" t="s">
        <v>13</v>
      </c>
      <c r="D44" s="12">
        <f>14268/1000+4017/1000+417/1000</f>
        <v>18.702000000000002</v>
      </c>
    </row>
    <row r="45" spans="1:4" x14ac:dyDescent="0.25">
      <c r="A45" s="4" t="s">
        <v>70</v>
      </c>
      <c r="B45" s="3" t="s">
        <v>123</v>
      </c>
      <c r="C45" s="7" t="s">
        <v>13</v>
      </c>
      <c r="D45" s="12">
        <v>10000</v>
      </c>
    </row>
    <row r="46" spans="1:4" x14ac:dyDescent="0.25">
      <c r="A46" s="4" t="s">
        <v>71</v>
      </c>
      <c r="B46" s="3" t="s">
        <v>72</v>
      </c>
      <c r="C46" s="7" t="s">
        <v>13</v>
      </c>
      <c r="D46" s="12">
        <f>D47+D48+D49+D50</f>
        <v>3458.0039999999999</v>
      </c>
    </row>
    <row r="47" spans="1:4" x14ac:dyDescent="0.25">
      <c r="A47" s="4" t="s">
        <v>73</v>
      </c>
      <c r="B47" s="3" t="s">
        <v>74</v>
      </c>
      <c r="C47" s="7" t="s">
        <v>13</v>
      </c>
      <c r="D47" s="12">
        <f>3456</f>
        <v>3456</v>
      </c>
    </row>
    <row r="48" spans="1:4" x14ac:dyDescent="0.25">
      <c r="A48" s="4" t="s">
        <v>75</v>
      </c>
      <c r="B48" s="3" t="s">
        <v>76</v>
      </c>
      <c r="C48" s="7" t="s">
        <v>13</v>
      </c>
      <c r="D48" s="12">
        <f>2004/1000</f>
        <v>2.004</v>
      </c>
    </row>
    <row r="49" spans="1:4" x14ac:dyDescent="0.25">
      <c r="A49" s="4" t="s">
        <v>77</v>
      </c>
      <c r="B49" s="3" t="s">
        <v>78</v>
      </c>
      <c r="C49" s="7" t="s">
        <v>13</v>
      </c>
      <c r="D49" s="12">
        <v>0</v>
      </c>
    </row>
    <row r="50" spans="1:4" x14ac:dyDescent="0.25">
      <c r="A50" s="4" t="s">
        <v>79</v>
      </c>
      <c r="B50" s="3" t="s">
        <v>80</v>
      </c>
      <c r="C50" s="7" t="s">
        <v>13</v>
      </c>
      <c r="D50" s="12">
        <v>0</v>
      </c>
    </row>
    <row r="51" spans="1:4" x14ac:dyDescent="0.25">
      <c r="A51" s="4" t="s">
        <v>81</v>
      </c>
      <c r="B51" s="3" t="s">
        <v>82</v>
      </c>
      <c r="C51" s="7" t="s">
        <v>13</v>
      </c>
      <c r="D51" s="12">
        <f>D52+D53+D54+D55</f>
        <v>119.2</v>
      </c>
    </row>
    <row r="52" spans="1:4" x14ac:dyDescent="0.25">
      <c r="A52" s="4" t="s">
        <v>83</v>
      </c>
      <c r="B52" s="3" t="s">
        <v>84</v>
      </c>
      <c r="C52" s="7" t="s">
        <v>13</v>
      </c>
      <c r="D52" s="12">
        <v>0</v>
      </c>
    </row>
    <row r="53" spans="1:4" x14ac:dyDescent="0.25">
      <c r="A53" s="4" t="s">
        <v>85</v>
      </c>
      <c r="B53" s="3" t="s">
        <v>86</v>
      </c>
      <c r="C53" s="7" t="s">
        <v>13</v>
      </c>
      <c r="D53" s="12">
        <f>10000/1000+9000/1000</f>
        <v>19</v>
      </c>
    </row>
    <row r="54" spans="1:4" x14ac:dyDescent="0.25">
      <c r="A54" s="4" t="s">
        <v>87</v>
      </c>
      <c r="B54" s="3" t="s">
        <v>88</v>
      </c>
      <c r="C54" s="7" t="s">
        <v>13</v>
      </c>
      <c r="D54" s="12">
        <f>100.2</f>
        <v>100.2</v>
      </c>
    </row>
    <row r="55" spans="1:4" x14ac:dyDescent="0.25">
      <c r="A55" s="4" t="s">
        <v>89</v>
      </c>
      <c r="B55" s="3" t="s">
        <v>90</v>
      </c>
      <c r="C55" s="7" t="s">
        <v>13</v>
      </c>
      <c r="D55" s="12">
        <v>0</v>
      </c>
    </row>
    <row r="56" spans="1:4" x14ac:dyDescent="0.25">
      <c r="A56" s="4">
        <v>2</v>
      </c>
      <c r="B56" s="3" t="s">
        <v>91</v>
      </c>
      <c r="C56" s="7" t="s">
        <v>13</v>
      </c>
      <c r="D56" s="12">
        <f>27478-2599</f>
        <v>24879</v>
      </c>
    </row>
    <row r="57" spans="1:4" x14ac:dyDescent="0.25">
      <c r="A57" s="4">
        <v>3</v>
      </c>
      <c r="B57" s="3" t="s">
        <v>92</v>
      </c>
      <c r="C57" s="7" t="s">
        <v>13</v>
      </c>
      <c r="D57" s="12">
        <f>608+17.012</f>
        <v>625.01199999999994</v>
      </c>
    </row>
    <row r="58" spans="1:4" x14ac:dyDescent="0.25">
      <c r="A58" s="4" t="s">
        <v>93</v>
      </c>
      <c r="B58" s="3" t="s">
        <v>94</v>
      </c>
      <c r="C58" s="7" t="s">
        <v>13</v>
      </c>
      <c r="D58" s="12">
        <v>44.85</v>
      </c>
    </row>
    <row r="59" spans="1:4" x14ac:dyDescent="0.25">
      <c r="A59" s="4" t="s">
        <v>95</v>
      </c>
      <c r="B59" s="3" t="s">
        <v>96</v>
      </c>
      <c r="C59" s="7" t="s">
        <v>13</v>
      </c>
      <c r="D59" s="12">
        <v>0</v>
      </c>
    </row>
    <row r="60" spans="1:4" x14ac:dyDescent="0.25">
      <c r="A60" s="4" t="s">
        <v>97</v>
      </c>
      <c r="B60" s="3" t="s">
        <v>98</v>
      </c>
      <c r="C60" s="7" t="s">
        <v>13</v>
      </c>
      <c r="D60" s="12">
        <v>0</v>
      </c>
    </row>
    <row r="61" spans="1:4" x14ac:dyDescent="0.25">
      <c r="A61" s="4" t="s">
        <v>99</v>
      </c>
      <c r="B61" s="3" t="s">
        <v>100</v>
      </c>
      <c r="C61" s="7" t="s">
        <v>13</v>
      </c>
      <c r="D61" s="12">
        <v>0</v>
      </c>
    </row>
    <row r="62" spans="1:4" x14ac:dyDescent="0.25">
      <c r="A62" s="4">
        <v>4</v>
      </c>
      <c r="B62" s="3" t="s">
        <v>101</v>
      </c>
      <c r="C62" s="7" t="s">
        <v>13</v>
      </c>
      <c r="D62" s="12">
        <v>0</v>
      </c>
    </row>
    <row r="63" spans="1:4" x14ac:dyDescent="0.25">
      <c r="A63" s="4" t="s">
        <v>102</v>
      </c>
      <c r="B63" s="3" t="s">
        <v>103</v>
      </c>
      <c r="C63" s="7" t="s">
        <v>13</v>
      </c>
      <c r="D63" s="12">
        <v>0</v>
      </c>
    </row>
    <row r="64" spans="1:4" ht="31.5" x14ac:dyDescent="0.25">
      <c r="A64" s="4" t="s">
        <v>104</v>
      </c>
      <c r="B64" s="3" t="s">
        <v>105</v>
      </c>
      <c r="C64" s="7" t="s">
        <v>13</v>
      </c>
      <c r="D64" s="12">
        <v>0</v>
      </c>
    </row>
    <row r="65" spans="1:4" x14ac:dyDescent="0.25">
      <c r="A65" s="4" t="s">
        <v>106</v>
      </c>
      <c r="B65" s="3" t="s">
        <v>107</v>
      </c>
      <c r="C65" s="7" t="s">
        <v>13</v>
      </c>
      <c r="D65" s="12">
        <v>0</v>
      </c>
    </row>
    <row r="66" spans="1:4" x14ac:dyDescent="0.25">
      <c r="A66" s="4">
        <v>5</v>
      </c>
      <c r="B66" s="3" t="s">
        <v>108</v>
      </c>
      <c r="C66" s="7" t="s">
        <v>13</v>
      </c>
      <c r="D66" s="12">
        <v>11056</v>
      </c>
    </row>
    <row r="67" spans="1:4" x14ac:dyDescent="0.25">
      <c r="A67" s="4">
        <v>6</v>
      </c>
      <c r="B67" s="3" t="s">
        <v>109</v>
      </c>
      <c r="C67" s="7" t="s">
        <v>13</v>
      </c>
      <c r="D67" s="12">
        <f>D16-D56+D57+D66</f>
        <v>47524.510000000009</v>
      </c>
    </row>
    <row r="68" spans="1:4" x14ac:dyDescent="0.25">
      <c r="A68" s="10" t="s">
        <v>110</v>
      </c>
      <c r="B68" s="10"/>
      <c r="C68" s="10"/>
      <c r="D68" s="10"/>
    </row>
    <row r="69" spans="1:4" ht="31.5" x14ac:dyDescent="0.25">
      <c r="A69" s="7">
        <v>1</v>
      </c>
      <c r="B69" s="3" t="s">
        <v>111</v>
      </c>
      <c r="C69" s="7" t="s">
        <v>112</v>
      </c>
      <c r="D69" s="7">
        <v>25</v>
      </c>
    </row>
    <row r="70" spans="1:4" x14ac:dyDescent="0.25">
      <c r="A70" s="7">
        <v>2</v>
      </c>
      <c r="B70" s="3" t="s">
        <v>113</v>
      </c>
      <c r="C70" s="7" t="s">
        <v>114</v>
      </c>
      <c r="D70" s="7">
        <v>117.93</v>
      </c>
    </row>
    <row r="71" spans="1:4" x14ac:dyDescent="0.25">
      <c r="A71" s="7">
        <v>3</v>
      </c>
      <c r="B71" s="3" t="s">
        <v>115</v>
      </c>
      <c r="C71" s="7" t="s">
        <v>116</v>
      </c>
      <c r="D71" s="13">
        <v>19.8</v>
      </c>
    </row>
    <row r="72" spans="1:4" x14ac:dyDescent="0.25">
      <c r="A72" s="7">
        <v>4</v>
      </c>
      <c r="B72" s="3" t="s">
        <v>117</v>
      </c>
      <c r="C72" s="7" t="s">
        <v>112</v>
      </c>
      <c r="D72" s="7">
        <v>0</v>
      </c>
    </row>
    <row r="73" spans="1:4" x14ac:dyDescent="0.25">
      <c r="A73" s="7">
        <v>5</v>
      </c>
      <c r="B73" s="3" t="s">
        <v>118</v>
      </c>
      <c r="C73" s="7" t="s">
        <v>119</v>
      </c>
      <c r="D73" s="7">
        <v>0</v>
      </c>
    </row>
    <row r="74" spans="1:4" x14ac:dyDescent="0.25">
      <c r="A74" s="7">
        <v>6</v>
      </c>
      <c r="B74" s="3" t="s">
        <v>120</v>
      </c>
      <c r="C74" s="7" t="s">
        <v>112</v>
      </c>
      <c r="D74" s="7">
        <v>9</v>
      </c>
    </row>
    <row r="75" spans="1:4" x14ac:dyDescent="0.25">
      <c r="A75" s="6"/>
    </row>
  </sheetData>
  <autoFilter ref="A14:WVJ74" xr:uid="{061639B0-5600-44C0-A594-476D3D68B4F3}"/>
  <mergeCells count="11">
    <mergeCell ref="A8:D8"/>
    <mergeCell ref="A1:D1"/>
    <mergeCell ref="A2:D2"/>
    <mergeCell ref="A3:D3"/>
    <mergeCell ref="A5:D5"/>
    <mergeCell ref="A7:D7"/>
    <mergeCell ref="A9:D9"/>
    <mergeCell ref="A10:D10"/>
    <mergeCell ref="A11:D11"/>
    <mergeCell ref="A12:D12"/>
    <mergeCell ref="A68:D68"/>
  </mergeCells>
  <pageMargins left="0.23622047244094491" right="0.23622047244094491" top="0" bottom="0" header="0" footer="0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1 (план)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Рязанцева Надежда Сергеевна</dc:creator>
  <cp:lastModifiedBy>Автор</cp:lastModifiedBy>
  <cp:lastPrinted>2024-01-29T12:04:42Z</cp:lastPrinted>
  <dcterms:created xsi:type="dcterms:W3CDTF">2019-02-28T05:41:48Z</dcterms:created>
  <dcterms:modified xsi:type="dcterms:W3CDTF">2025-08-06T05:34:25Z</dcterms:modified>
</cp:coreProperties>
</file>